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CC" sheetId="1" r:id="rId1"/>
    <sheet name="Ice Hocke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<sst xmlns="http://schemas.openxmlformats.org/spreadsheetml/2006/main" count="183" uniqueCount="131">
  <si>
    <t>2002-2003 Season Budget</t>
  </si>
  <si>
    <t>Practice costs:</t>
  </si>
  <si>
    <t>1 Hour sessions</t>
  </si>
  <si>
    <t>Game Costs:</t>
  </si>
  <si>
    <t>Ice $225 per hour</t>
  </si>
  <si>
    <t>2 hour sessions</t>
  </si>
  <si>
    <t>8 home games</t>
  </si>
  <si>
    <t>x 225</t>
  </si>
  <si>
    <t>League Costs</t>
  </si>
  <si>
    <t>BRHC</t>
  </si>
  <si>
    <t>ACHA</t>
  </si>
  <si>
    <t>Team Dues</t>
  </si>
  <si>
    <t>Usa Hockey Insur.</t>
  </si>
  <si>
    <t>Travel Costs</t>
  </si>
  <si>
    <t>Estimated round trip</t>
  </si>
  <si>
    <t>Van Rental</t>
  </si>
  <si>
    <t>Hotel Rooms</t>
  </si>
  <si>
    <t>Gas</t>
  </si>
  <si>
    <t>6 road trips</t>
  </si>
  <si>
    <t>$75 per van</t>
  </si>
  <si>
    <t>2 vans</t>
  </si>
  <si>
    <t>$50 per room</t>
  </si>
  <si>
    <t>Misc. Costs:</t>
  </si>
  <si>
    <t>Game Jersey's</t>
  </si>
  <si>
    <t>Two pair each</t>
  </si>
  <si>
    <t>Final Costs:</t>
  </si>
  <si>
    <t>Player Dues</t>
  </si>
  <si>
    <t>per season</t>
  </si>
  <si>
    <t>Ticket Sales</t>
  </si>
  <si>
    <t>Club Sports Council</t>
  </si>
  <si>
    <t>2 semesters</t>
  </si>
  <si>
    <t>Total Collected</t>
  </si>
  <si>
    <t>Debt/Surplus</t>
  </si>
  <si>
    <t>x 750</t>
  </si>
  <si>
    <t>x 10</t>
  </si>
  <si>
    <t>7 home games</t>
  </si>
  <si>
    <t>2 games</t>
  </si>
  <si>
    <t>9 home games</t>
  </si>
  <si>
    <t>Socks $10 each</t>
  </si>
  <si>
    <t>20 players</t>
  </si>
  <si>
    <t>$100 per game</t>
  </si>
  <si>
    <t>Donations, Fund Raising</t>
  </si>
  <si>
    <t>ESPN Magazine</t>
  </si>
  <si>
    <t>x50</t>
  </si>
  <si>
    <t>5 rooms per night</t>
  </si>
  <si>
    <t>Pant Shells</t>
  </si>
  <si>
    <t>20 pair</t>
  </si>
  <si>
    <t>x 40</t>
  </si>
  <si>
    <t>4 rooms per night</t>
  </si>
  <si>
    <t>Try-out Fee</t>
  </si>
  <si>
    <t>2 try-outs</t>
  </si>
  <si>
    <t>28 players</t>
  </si>
  <si>
    <t>x25</t>
  </si>
  <si>
    <t>x 500</t>
  </si>
  <si>
    <t>Practice Team Dues</t>
  </si>
  <si>
    <t>x 200</t>
  </si>
  <si>
    <t>3 players</t>
  </si>
  <si>
    <t>2,100 per semester</t>
  </si>
  <si>
    <t>20 Practices</t>
  </si>
  <si>
    <t>estimate $175 per trip</t>
  </si>
  <si>
    <t>7 road trips</t>
  </si>
  <si>
    <t>Actual Sales</t>
  </si>
  <si>
    <t>x 75</t>
  </si>
  <si>
    <t>3 refs per game</t>
  </si>
  <si>
    <t>Jersey's $75 each</t>
  </si>
  <si>
    <t>10 Jerseys</t>
  </si>
  <si>
    <t>5 pair</t>
  </si>
  <si>
    <t>10 pair</t>
  </si>
  <si>
    <t>$200 per player</t>
  </si>
  <si>
    <t>Jersey's $85 each</t>
  </si>
  <si>
    <t>x 85</t>
  </si>
  <si>
    <t>Team Gloves</t>
  </si>
  <si>
    <t>1 pair each</t>
  </si>
  <si>
    <t>20pair</t>
  </si>
  <si>
    <t>One pair each</t>
  </si>
  <si>
    <t>Ice $185 per hour</t>
  </si>
  <si>
    <t>x185</t>
  </si>
  <si>
    <t>Ice $235 per hour</t>
  </si>
  <si>
    <t>Practice Jersey's</t>
  </si>
  <si>
    <t>Jersey's $12 each</t>
  </si>
  <si>
    <t>20 Jerseys</t>
  </si>
  <si>
    <t>x 12</t>
  </si>
  <si>
    <t>Fund Raising</t>
  </si>
  <si>
    <t>x500</t>
  </si>
  <si>
    <t xml:space="preserve">Team Apparel </t>
  </si>
  <si>
    <t>$30 per subscription</t>
  </si>
  <si>
    <t>Shirt, Shorts, Hat</t>
  </si>
  <si>
    <t>30 Pairs</t>
  </si>
  <si>
    <t>x58</t>
  </si>
  <si>
    <t>Refs $175 per pair</t>
  </si>
  <si>
    <t>x 175</t>
  </si>
  <si>
    <t>2004-2005 Season Budget</t>
  </si>
  <si>
    <t>Ice $245 per hour</t>
  </si>
  <si>
    <t xml:space="preserve">x </t>
  </si>
  <si>
    <t>21 Practices</t>
  </si>
  <si>
    <t>9 games</t>
  </si>
  <si>
    <t>x 800</t>
  </si>
  <si>
    <t>11 road trips</t>
  </si>
  <si>
    <t>x 400</t>
  </si>
  <si>
    <t>x470</t>
  </si>
  <si>
    <t>Coaching Costs</t>
  </si>
  <si>
    <t>1 vehicle</t>
  </si>
  <si>
    <t>$50 per trip</t>
  </si>
  <si>
    <t>estimate $250 per trip</t>
  </si>
  <si>
    <t>Coach Room</t>
  </si>
  <si>
    <t>$50 per night</t>
  </si>
  <si>
    <t>Personal expenses per player</t>
  </si>
  <si>
    <t>Try out fee</t>
  </si>
  <si>
    <t>Team dues</t>
  </si>
  <si>
    <t>Travel expenses</t>
  </si>
  <si>
    <t>to and from practice</t>
  </si>
  <si>
    <t>Roanoke and back</t>
  </si>
  <si>
    <t>Food on trips</t>
  </si>
  <si>
    <t>personal equipment</t>
  </si>
  <si>
    <t>replacement</t>
  </si>
  <si>
    <t>$100-$800</t>
  </si>
  <si>
    <t>A full set of equipment which each player must have in order to try out</t>
  </si>
  <si>
    <t>costs 1200 to 2000 dollars.</t>
  </si>
  <si>
    <t>$30 per 2 day trip (11 road trips)</t>
  </si>
  <si>
    <t>$1200-$2000</t>
  </si>
  <si>
    <t xml:space="preserve">.4/mile (10 vehicles) 21 practices </t>
  </si>
  <si>
    <t>x 185</t>
  </si>
  <si>
    <t>Refs $185per pair</t>
  </si>
  <si>
    <t xml:space="preserve">Avg. Total Yearly Player Cost </t>
  </si>
  <si>
    <t>$2555-$4055</t>
  </si>
  <si>
    <t>(400.00 + 200.00 fund)</t>
  </si>
  <si>
    <t>55 x's $2 tickets</t>
  </si>
  <si>
    <t>$85 per van</t>
  </si>
  <si>
    <t>$60 per room</t>
  </si>
  <si>
    <t>x20 players</t>
  </si>
  <si>
    <t>2014-2015 Season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</si>
</sst>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5</xdr:row>
      <xdr:rowOff>104775</xdr:rowOff>
    </xdr:to>
    <xdr:pic>
      <xdr:nvPicPr>
        <xdr:cNvPr id="1" name="Picture 1" descr="ruihst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67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5</xdr:row>
      <xdr:rowOff>0</xdr:rowOff>
    </xdr:to>
    <xdr:pic>
      <xdr:nvPicPr>
        <xdr:cNvPr id="1" name="Picture 1" descr="ruihst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3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21.7109375" style="0" bestFit="1" customWidth="1"/>
    <col min="2" max="2" width="19.28125" style="0" customWidth="1"/>
    <col min="3" max="3" width="17.57421875" style="0" bestFit="1" customWidth="1"/>
    <col min="4" max="4" width="13.421875" style="0" bestFit="1" customWidth="1"/>
    <col min="5" max="5" width="11.57421875" style="0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5.75">
      <c r="A4" s="18" t="s">
        <v>0</v>
      </c>
      <c r="B4" s="18"/>
      <c r="C4" s="18"/>
      <c r="D4" s="18"/>
      <c r="E4" s="18"/>
    </row>
    <row r="5" spans="1:5" ht="15.75">
      <c r="A5" s="1"/>
      <c r="B5" s="1"/>
      <c r="C5" s="1"/>
      <c r="D5" s="1"/>
      <c r="E5" s="1"/>
    </row>
    <row r="7" spans="1:5" ht="15.75">
      <c r="A7" s="1"/>
      <c r="B7" s="18" t="s">
        <v>130</v>
      </c>
      <c r="C7" s="18"/>
      <c r="D7" s="1"/>
      <c r="E7" s="1"/>
    </row>
    <row r="9" spans="1:5" ht="12.75">
      <c r="A9" s="2" t="s">
        <v>1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 t="s">
        <v>4</v>
      </c>
      <c r="B11" s="2" t="s">
        <v>2</v>
      </c>
      <c r="C11" s="2" t="s">
        <v>94</v>
      </c>
      <c r="D11" s="2" t="s">
        <v>7</v>
      </c>
      <c r="E11" s="2">
        <f>21*225</f>
        <v>4725</v>
      </c>
    </row>
    <row r="12" spans="1:5" ht="15.75">
      <c r="A12" s="2"/>
      <c r="B12" s="2"/>
      <c r="C12" s="2"/>
      <c r="D12" s="2"/>
      <c r="E12" s="4">
        <f>E11</f>
        <v>4725</v>
      </c>
    </row>
    <row r="14" spans="1:5" ht="12.75">
      <c r="A14" s="2" t="s">
        <v>3</v>
      </c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 t="s">
        <v>77</v>
      </c>
      <c r="B16" s="2" t="s">
        <v>5</v>
      </c>
      <c r="C16" s="2" t="s">
        <v>95</v>
      </c>
      <c r="D16" s="2" t="s">
        <v>99</v>
      </c>
      <c r="E16" s="2">
        <f>9*470</f>
        <v>4230</v>
      </c>
    </row>
    <row r="17" spans="1:5" ht="12.75">
      <c r="A17" s="2"/>
      <c r="B17" s="2"/>
      <c r="C17" s="2"/>
      <c r="D17" s="2"/>
      <c r="E17" s="2"/>
    </row>
    <row r="18" spans="1:5" ht="12.75">
      <c r="A18" s="2" t="s">
        <v>122</v>
      </c>
      <c r="B18" s="2" t="s">
        <v>63</v>
      </c>
      <c r="C18" s="2" t="s">
        <v>37</v>
      </c>
      <c r="D18" s="2" t="s">
        <v>121</v>
      </c>
      <c r="E18" s="2">
        <f>185*9</f>
        <v>1665</v>
      </c>
    </row>
    <row r="19" spans="1:5" ht="15.75">
      <c r="A19" s="2"/>
      <c r="B19" s="2"/>
      <c r="C19" s="2"/>
      <c r="D19" s="2"/>
      <c r="E19" s="4">
        <f>SUM(E17+E18+E16)</f>
        <v>5895</v>
      </c>
    </row>
    <row r="21" spans="1:5" ht="12.75">
      <c r="A21" s="2" t="s">
        <v>8</v>
      </c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 t="s">
        <v>9</v>
      </c>
      <c r="B23" s="2" t="s">
        <v>11</v>
      </c>
      <c r="C23" s="2"/>
      <c r="D23" s="2" t="s">
        <v>53</v>
      </c>
      <c r="E23" s="2">
        <v>500</v>
      </c>
    </row>
    <row r="24" spans="1:5" ht="12.75">
      <c r="A24" s="2" t="s">
        <v>10</v>
      </c>
      <c r="B24" s="2" t="s">
        <v>11</v>
      </c>
      <c r="C24" s="2" t="s">
        <v>12</v>
      </c>
      <c r="D24" s="2" t="s">
        <v>96</v>
      </c>
      <c r="E24" s="2">
        <v>800</v>
      </c>
    </row>
    <row r="25" spans="1:5" ht="15.75">
      <c r="A25" s="2"/>
      <c r="B25" s="2"/>
      <c r="C25" s="2"/>
      <c r="D25" s="2"/>
      <c r="E25" s="4">
        <f>E23+E24</f>
        <v>1300</v>
      </c>
    </row>
    <row r="27" spans="1:5" ht="12.75">
      <c r="A27" s="2" t="s">
        <v>13</v>
      </c>
      <c r="B27" s="19" t="s">
        <v>14</v>
      </c>
      <c r="C27" s="19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 t="s">
        <v>15</v>
      </c>
      <c r="B29" s="2" t="s">
        <v>97</v>
      </c>
      <c r="C29" s="2" t="s">
        <v>127</v>
      </c>
      <c r="D29" s="2" t="s">
        <v>20</v>
      </c>
      <c r="E29" s="2">
        <f>(85*2*11)</f>
        <v>1870</v>
      </c>
    </row>
    <row r="30" spans="1:5" ht="12.75">
      <c r="A30" s="2" t="s">
        <v>100</v>
      </c>
      <c r="B30" s="2" t="s">
        <v>97</v>
      </c>
      <c r="C30" s="10" t="s">
        <v>102</v>
      </c>
      <c r="D30" s="11" t="s">
        <v>101</v>
      </c>
      <c r="E30" s="2">
        <v>550</v>
      </c>
    </row>
    <row r="31" spans="1:5" ht="12.75">
      <c r="A31" s="2" t="s">
        <v>104</v>
      </c>
      <c r="B31" s="2" t="s">
        <v>97</v>
      </c>
      <c r="C31" s="10" t="s">
        <v>105</v>
      </c>
      <c r="D31" s="11" t="s">
        <v>21</v>
      </c>
      <c r="E31" s="2">
        <f>(50*11*2)</f>
        <v>1100</v>
      </c>
    </row>
    <row r="32" spans="1:5" ht="12.75">
      <c r="A32" s="2" t="s">
        <v>17</v>
      </c>
      <c r="B32" s="2" t="s">
        <v>97</v>
      </c>
      <c r="C32" s="20" t="s">
        <v>103</v>
      </c>
      <c r="D32" s="21"/>
      <c r="E32" s="2">
        <v>2750</v>
      </c>
    </row>
    <row r="33" spans="1:5" ht="12.75">
      <c r="A33" s="2" t="s">
        <v>16</v>
      </c>
      <c r="B33" s="2" t="s">
        <v>97</v>
      </c>
      <c r="C33" s="2" t="s">
        <v>44</v>
      </c>
      <c r="D33" s="2" t="s">
        <v>128</v>
      </c>
      <c r="E33" s="2">
        <f>(11*2*5*60)</f>
        <v>6600</v>
      </c>
    </row>
    <row r="34" spans="1:5" ht="15.75">
      <c r="A34" s="2"/>
      <c r="B34" s="2"/>
      <c r="C34" s="2"/>
      <c r="D34" s="2"/>
      <c r="E34" s="4">
        <f>E29+E32+E33+F34+E30+E31</f>
        <v>12870</v>
      </c>
    </row>
    <row r="36" spans="1:5" ht="12.75">
      <c r="A36" s="2" t="s">
        <v>22</v>
      </c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 t="s">
        <v>64</v>
      </c>
      <c r="B38" s="2" t="s">
        <v>23</v>
      </c>
      <c r="C38" s="2" t="s">
        <v>65</v>
      </c>
      <c r="D38" s="2" t="s">
        <v>62</v>
      </c>
      <c r="E38" s="2">
        <f>10*75</f>
        <v>750</v>
      </c>
    </row>
    <row r="39" spans="1:5" ht="12.75">
      <c r="A39" s="2" t="s">
        <v>79</v>
      </c>
      <c r="B39" s="2" t="s">
        <v>78</v>
      </c>
      <c r="C39" s="2" t="s">
        <v>80</v>
      </c>
      <c r="D39" s="2" t="s">
        <v>81</v>
      </c>
      <c r="E39" s="2">
        <f>12*20</f>
        <v>240</v>
      </c>
    </row>
    <row r="40" spans="1:5" ht="12.75">
      <c r="A40" s="2" t="s">
        <v>45</v>
      </c>
      <c r="B40" s="2"/>
      <c r="C40" s="2" t="s">
        <v>67</v>
      </c>
      <c r="D40" s="2" t="s">
        <v>47</v>
      </c>
      <c r="E40" s="2">
        <f>10*40</f>
        <v>400</v>
      </c>
    </row>
    <row r="41" spans="1:5" ht="12.75">
      <c r="A41" s="2" t="s">
        <v>38</v>
      </c>
      <c r="B41" s="2" t="s">
        <v>24</v>
      </c>
      <c r="C41" s="2" t="s">
        <v>67</v>
      </c>
      <c r="D41" s="2" t="s">
        <v>34</v>
      </c>
      <c r="E41" s="2">
        <f>10*10</f>
        <v>100</v>
      </c>
    </row>
    <row r="42" spans="1:5" ht="12.75">
      <c r="A42" s="2" t="s">
        <v>71</v>
      </c>
      <c r="B42" s="2" t="s">
        <v>74</v>
      </c>
      <c r="C42" s="2" t="s">
        <v>46</v>
      </c>
      <c r="D42" s="2" t="s">
        <v>70</v>
      </c>
      <c r="E42" s="2">
        <f>85*20</f>
        <v>1700</v>
      </c>
    </row>
    <row r="43" spans="1:5" ht="15.75">
      <c r="A43" s="2"/>
      <c r="B43" s="2"/>
      <c r="C43" s="2"/>
      <c r="D43" s="2"/>
      <c r="E43" s="4">
        <f>E38+E41+E40+E42+E39</f>
        <v>3190</v>
      </c>
    </row>
    <row r="45" spans="1:5" ht="15.75">
      <c r="A45" s="2" t="s">
        <v>25</v>
      </c>
      <c r="B45" s="2"/>
      <c r="C45" s="2"/>
      <c r="D45" s="2"/>
      <c r="E45" s="4">
        <f>E12+E19+E25+E34+E43</f>
        <v>27980</v>
      </c>
    </row>
    <row r="46" spans="1:5" ht="12.75">
      <c r="A46" s="2" t="s">
        <v>26</v>
      </c>
      <c r="B46" s="2" t="s">
        <v>27</v>
      </c>
      <c r="C46" s="2" t="s">
        <v>39</v>
      </c>
      <c r="D46" s="2" t="s">
        <v>98</v>
      </c>
      <c r="E46" s="2">
        <v>8000</v>
      </c>
    </row>
    <row r="47" spans="1:5" ht="12.75">
      <c r="A47" s="2" t="s">
        <v>28</v>
      </c>
      <c r="B47" s="2" t="s">
        <v>61</v>
      </c>
      <c r="C47" s="2" t="s">
        <v>37</v>
      </c>
      <c r="D47" s="2" t="s">
        <v>126</v>
      </c>
      <c r="E47" s="2">
        <v>990</v>
      </c>
    </row>
    <row r="48" spans="1:5" ht="12.75">
      <c r="A48" s="2" t="s">
        <v>82</v>
      </c>
      <c r="B48" s="2" t="s">
        <v>68</v>
      </c>
      <c r="C48" s="2"/>
      <c r="D48" s="2" t="s">
        <v>129</v>
      </c>
      <c r="E48" s="2">
        <v>4000</v>
      </c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3">
        <f>E46+E47+E50+E48+E49</f>
        <v>12990</v>
      </c>
    </row>
    <row r="52" spans="1:5" ht="15.75">
      <c r="A52" s="3" t="s">
        <v>31</v>
      </c>
      <c r="B52" s="2"/>
      <c r="C52" s="2"/>
      <c r="D52" s="2"/>
      <c r="E52" s="4">
        <f>E51-E45</f>
        <v>-14990</v>
      </c>
    </row>
    <row r="53" ht="15.75">
      <c r="A53" s="4" t="s">
        <v>32</v>
      </c>
    </row>
    <row r="55" spans="1:5" ht="15.75">
      <c r="A55" s="14" t="s">
        <v>106</v>
      </c>
      <c r="B55" s="14"/>
      <c r="C55" s="14"/>
      <c r="D55" s="14"/>
      <c r="E55" s="14"/>
    </row>
    <row r="56" spans="1:5" ht="12.75">
      <c r="A56" s="2"/>
      <c r="B56" s="2"/>
      <c r="C56" s="2"/>
      <c r="D56" s="2"/>
      <c r="E56" s="2"/>
    </row>
    <row r="57" spans="1:5" ht="12.75">
      <c r="A57" s="2" t="s">
        <v>107</v>
      </c>
      <c r="B57" s="2"/>
      <c r="C57" s="2"/>
      <c r="D57" s="12">
        <v>25</v>
      </c>
      <c r="E57" s="2"/>
    </row>
    <row r="58" spans="1:5" ht="12.75">
      <c r="A58" s="2" t="s">
        <v>108</v>
      </c>
      <c r="B58" s="2" t="s">
        <v>125</v>
      </c>
      <c r="C58" s="2"/>
      <c r="D58" s="12">
        <v>600</v>
      </c>
      <c r="E58" s="2"/>
    </row>
    <row r="59" spans="1:5" ht="12.75">
      <c r="A59" s="2"/>
      <c r="B59" s="2"/>
      <c r="C59" s="2"/>
      <c r="D59" s="12"/>
      <c r="E59" s="2"/>
    </row>
    <row r="60" spans="1:5" ht="12.75">
      <c r="A60" s="2" t="s">
        <v>109</v>
      </c>
      <c r="B60" s="2"/>
      <c r="C60" s="2"/>
      <c r="D60" s="12"/>
      <c r="E60" s="2"/>
    </row>
    <row r="61" spans="1:5" ht="12.75">
      <c r="A61" s="2" t="s">
        <v>110</v>
      </c>
      <c r="B61" s="2"/>
      <c r="C61" s="2"/>
      <c r="D61" s="12"/>
      <c r="E61" s="2"/>
    </row>
    <row r="62" spans="1:5" ht="12.75">
      <c r="A62" s="2" t="s">
        <v>111</v>
      </c>
      <c r="B62" s="15" t="s">
        <v>120</v>
      </c>
      <c r="C62" s="16"/>
      <c r="D62" s="12">
        <v>300</v>
      </c>
      <c r="E62" s="2"/>
    </row>
    <row r="63" spans="1:5" ht="12.75">
      <c r="A63" s="2"/>
      <c r="B63" s="2"/>
      <c r="C63" s="2"/>
      <c r="D63" s="12"/>
      <c r="E63" s="2"/>
    </row>
    <row r="64" spans="1:5" ht="12.75">
      <c r="A64" s="2" t="s">
        <v>112</v>
      </c>
      <c r="B64" s="15" t="s">
        <v>118</v>
      </c>
      <c r="C64" s="16"/>
      <c r="D64" s="12">
        <v>330</v>
      </c>
      <c r="E64" s="2"/>
    </row>
    <row r="65" spans="1:5" ht="12.75">
      <c r="A65" s="2"/>
      <c r="B65" s="2"/>
      <c r="C65" s="2"/>
      <c r="D65" s="12"/>
      <c r="E65" s="2"/>
    </row>
    <row r="66" spans="1:5" ht="12.75">
      <c r="A66" s="2" t="s">
        <v>113</v>
      </c>
      <c r="B66" s="2"/>
      <c r="C66" s="2"/>
      <c r="D66" s="12"/>
      <c r="E66" s="2"/>
    </row>
    <row r="67" spans="1:5" ht="12.75">
      <c r="A67" s="2" t="s">
        <v>114</v>
      </c>
      <c r="B67" s="2"/>
      <c r="C67" s="2"/>
      <c r="D67" s="13" t="s">
        <v>115</v>
      </c>
      <c r="E67" s="2"/>
    </row>
    <row r="68" spans="1:5" ht="12.75">
      <c r="A68" s="2"/>
      <c r="B68" s="2"/>
      <c r="C68" s="2"/>
      <c r="D68" s="2"/>
      <c r="E68" s="2"/>
    </row>
    <row r="69" spans="1:5" ht="12.75">
      <c r="A69" s="2" t="s">
        <v>116</v>
      </c>
      <c r="B69" s="2"/>
      <c r="C69" s="2"/>
      <c r="D69" s="2" t="s">
        <v>119</v>
      </c>
      <c r="E69" s="2"/>
    </row>
    <row r="70" spans="1:5" ht="12.75">
      <c r="A70" s="2" t="s">
        <v>117</v>
      </c>
      <c r="B70" s="2"/>
      <c r="C70" s="2"/>
      <c r="D70" s="2"/>
      <c r="E70" s="2"/>
    </row>
    <row r="71" spans="1:5" ht="12.75">
      <c r="A71" s="2" t="s">
        <v>123</v>
      </c>
      <c r="B71" s="2"/>
      <c r="C71" s="2"/>
      <c r="D71" s="2"/>
      <c r="E71" s="12" t="s">
        <v>124</v>
      </c>
    </row>
  </sheetData>
  <sheetProtection/>
  <mergeCells count="8">
    <mergeCell ref="A55:E55"/>
    <mergeCell ref="B62:C62"/>
    <mergeCell ref="B64:C64"/>
    <mergeCell ref="A1:E3"/>
    <mergeCell ref="A4:E4"/>
    <mergeCell ref="B27:C27"/>
    <mergeCell ref="C32:D32"/>
    <mergeCell ref="B7:C7"/>
  </mergeCells>
  <printOptions horizontalCentered="1" verticalCentered="1"/>
  <pageMargins left="0.75" right="0.75" top="1" bottom="1" header="0.5" footer="0.5"/>
  <pageSetup fitToHeight="1" fitToWidth="1" horizontalDpi="360" verticalDpi="36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7">
      <selection activeCell="D11" sqref="D11"/>
    </sheetView>
  </sheetViews>
  <sheetFormatPr defaultColWidth="9.140625" defaultRowHeight="12.75"/>
  <cols>
    <col min="1" max="1" width="21.7109375" style="0" bestFit="1" customWidth="1"/>
    <col min="2" max="2" width="17.28125" style="0" bestFit="1" customWidth="1"/>
    <col min="3" max="3" width="17.57421875" style="0" bestFit="1" customWidth="1"/>
    <col min="4" max="4" width="11.8515625" style="0" bestFit="1" customWidth="1"/>
    <col min="5" max="5" width="11.00390625" style="0" bestFit="1" customWidth="1"/>
    <col min="7" max="7" width="8.57421875" style="0" bestFit="1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5.75">
      <c r="A4" s="18" t="s">
        <v>0</v>
      </c>
      <c r="B4" s="18"/>
      <c r="C4" s="18"/>
      <c r="D4" s="18"/>
      <c r="E4" s="18"/>
    </row>
    <row r="5" spans="1:5" ht="15.75">
      <c r="A5" s="1"/>
      <c r="B5" s="1"/>
      <c r="C5" s="1"/>
      <c r="D5" s="1"/>
      <c r="E5" s="1"/>
    </row>
    <row r="7" spans="1:5" ht="15.75">
      <c r="A7" s="1"/>
      <c r="B7" s="18" t="s">
        <v>91</v>
      </c>
      <c r="C7" s="18"/>
      <c r="D7" s="1"/>
      <c r="E7" s="1"/>
    </row>
    <row r="9" spans="1:5" ht="12.75">
      <c r="A9" s="2" t="s">
        <v>1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7" ht="12.75">
      <c r="A11" s="2" t="s">
        <v>92</v>
      </c>
      <c r="B11" s="2" t="s">
        <v>2</v>
      </c>
      <c r="C11" s="2" t="s">
        <v>58</v>
      </c>
      <c r="D11" s="2" t="s">
        <v>93</v>
      </c>
      <c r="E11" s="2">
        <f>20*185</f>
        <v>3700</v>
      </c>
      <c r="F11" s="7">
        <f>185*10</f>
        <v>1850</v>
      </c>
      <c r="G11">
        <f>E11-F11</f>
        <v>1850</v>
      </c>
    </row>
    <row r="12" spans="1:7" ht="15.75">
      <c r="A12" s="2"/>
      <c r="B12" s="2"/>
      <c r="C12" s="2"/>
      <c r="D12" s="2"/>
      <c r="E12" s="4">
        <f>E11</f>
        <v>3700</v>
      </c>
      <c r="F12" s="7">
        <f>185*10</f>
        <v>1850</v>
      </c>
      <c r="G12">
        <f>E12-F12</f>
        <v>1850</v>
      </c>
    </row>
    <row r="14" spans="1:5" ht="12.75">
      <c r="A14" s="2" t="s">
        <v>3</v>
      </c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7" ht="12.75">
      <c r="A16" s="2" t="s">
        <v>75</v>
      </c>
      <c r="B16" s="2" t="s">
        <v>5</v>
      </c>
      <c r="C16" s="2" t="s">
        <v>36</v>
      </c>
      <c r="D16" s="2" t="s">
        <v>76</v>
      </c>
      <c r="E16" s="2">
        <f>2*2*185</f>
        <v>740</v>
      </c>
      <c r="F16">
        <v>370</v>
      </c>
      <c r="G16">
        <f>E16-F16</f>
        <v>370</v>
      </c>
    </row>
    <row r="17" spans="1:7" ht="12.75">
      <c r="A17" s="2" t="s">
        <v>4</v>
      </c>
      <c r="B17" s="2" t="s">
        <v>5</v>
      </c>
      <c r="C17" s="2" t="s">
        <v>35</v>
      </c>
      <c r="D17" s="2" t="s">
        <v>7</v>
      </c>
      <c r="E17" s="2">
        <f>7*2*225</f>
        <v>3150</v>
      </c>
      <c r="F17" s="7">
        <v>370</v>
      </c>
      <c r="G17">
        <f>E17-F17</f>
        <v>2780</v>
      </c>
    </row>
    <row r="18" spans="1:7" ht="12.75">
      <c r="A18" s="2" t="s">
        <v>89</v>
      </c>
      <c r="B18" s="2" t="s">
        <v>63</v>
      </c>
      <c r="C18" s="2" t="s">
        <v>37</v>
      </c>
      <c r="D18" s="2" t="s">
        <v>90</v>
      </c>
      <c r="E18" s="2">
        <f>175*9</f>
        <v>1575</v>
      </c>
      <c r="F18">
        <f>100+175+175+175</f>
        <v>625</v>
      </c>
      <c r="G18">
        <f>E18-F18</f>
        <v>950</v>
      </c>
    </row>
    <row r="19" spans="1:7" ht="15.75">
      <c r="A19" s="2"/>
      <c r="B19" s="2"/>
      <c r="C19" s="2"/>
      <c r="D19" s="2"/>
      <c r="E19" s="4">
        <f>SUM(E17+E18)</f>
        <v>4725</v>
      </c>
      <c r="F19">
        <f>F16+F17+F18</f>
        <v>1365</v>
      </c>
      <c r="G19">
        <f>E19-F19</f>
        <v>3360</v>
      </c>
    </row>
    <row r="21" spans="1:5" ht="12.75">
      <c r="A21" s="2" t="s">
        <v>8</v>
      </c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7" ht="12.75">
      <c r="A23" s="2" t="s">
        <v>9</v>
      </c>
      <c r="B23" s="2" t="s">
        <v>11</v>
      </c>
      <c r="C23" s="2"/>
      <c r="D23" s="2" t="s">
        <v>83</v>
      </c>
      <c r="E23" s="2">
        <v>500</v>
      </c>
      <c r="F23">
        <v>500</v>
      </c>
      <c r="G23">
        <v>0</v>
      </c>
    </row>
    <row r="24" spans="1:7" ht="12.75">
      <c r="A24" s="2" t="s">
        <v>10</v>
      </c>
      <c r="B24" s="2" t="s">
        <v>11</v>
      </c>
      <c r="C24" s="2" t="s">
        <v>12</v>
      </c>
      <c r="D24" s="2" t="s">
        <v>33</v>
      </c>
      <c r="E24" s="2">
        <v>750</v>
      </c>
      <c r="F24">
        <v>750</v>
      </c>
      <c r="G24">
        <v>0</v>
      </c>
    </row>
    <row r="25" spans="1:7" ht="15.75">
      <c r="A25" s="2"/>
      <c r="B25" s="2"/>
      <c r="C25" s="2"/>
      <c r="D25" s="2"/>
      <c r="E25" s="4">
        <f>E23+E24</f>
        <v>1250</v>
      </c>
      <c r="F25">
        <f>F23+F24</f>
        <v>1250</v>
      </c>
      <c r="G25">
        <v>0</v>
      </c>
    </row>
    <row r="27" spans="1:5" ht="12.75">
      <c r="A27" s="2" t="s">
        <v>13</v>
      </c>
      <c r="B27" s="19" t="s">
        <v>14</v>
      </c>
      <c r="C27" s="19"/>
      <c r="D27" s="2"/>
      <c r="E27" s="2"/>
    </row>
    <row r="28" spans="1:5" ht="12.75">
      <c r="A28" s="2"/>
      <c r="B28" s="2"/>
      <c r="C28" s="2"/>
      <c r="D28" s="2"/>
      <c r="E28" s="2"/>
    </row>
    <row r="29" spans="1:7" ht="12.75">
      <c r="A29" s="2" t="s">
        <v>15</v>
      </c>
      <c r="B29" s="2" t="s">
        <v>60</v>
      </c>
      <c r="C29" s="2" t="s">
        <v>19</v>
      </c>
      <c r="D29" s="2" t="s">
        <v>20</v>
      </c>
      <c r="E29" s="2">
        <f>75*2*7*2</f>
        <v>2100</v>
      </c>
      <c r="F29">
        <f>227.55+257.7</f>
        <v>485.25</v>
      </c>
      <c r="G29" s="9">
        <f>E29-F29</f>
        <v>1614.75</v>
      </c>
    </row>
    <row r="30" spans="1:7" ht="12.75">
      <c r="A30" s="2" t="s">
        <v>17</v>
      </c>
      <c r="B30" s="2" t="s">
        <v>60</v>
      </c>
      <c r="C30" s="20" t="s">
        <v>59</v>
      </c>
      <c r="D30" s="21"/>
      <c r="E30" s="2">
        <f>7*175</f>
        <v>1225</v>
      </c>
      <c r="F30">
        <f>10+48.5+39+38.01+62.2+65.91</f>
        <v>263.62</v>
      </c>
      <c r="G30">
        <f>E30-F30</f>
        <v>961.38</v>
      </c>
    </row>
    <row r="31" spans="1:7" ht="12.75">
      <c r="A31" s="2" t="s">
        <v>16</v>
      </c>
      <c r="B31" s="2" t="s">
        <v>18</v>
      </c>
      <c r="C31" s="2" t="s">
        <v>48</v>
      </c>
      <c r="D31" s="2" t="s">
        <v>21</v>
      </c>
      <c r="E31" s="2">
        <f>6*200*2</f>
        <v>2400</v>
      </c>
      <c r="F31">
        <f>360</f>
        <v>360</v>
      </c>
      <c r="G31">
        <f>E31-F31</f>
        <v>2040</v>
      </c>
    </row>
    <row r="32" spans="1:7" ht="15.75">
      <c r="A32" s="2"/>
      <c r="B32" s="2"/>
      <c r="C32" s="2"/>
      <c r="D32" s="2"/>
      <c r="E32" s="4">
        <f>E29+E30+E31</f>
        <v>5725</v>
      </c>
      <c r="F32">
        <f>F29+F30+F31</f>
        <v>1108.87</v>
      </c>
      <c r="G32">
        <f>E32-F32</f>
        <v>4616.13</v>
      </c>
    </row>
    <row r="34" spans="1:5" ht="12.75">
      <c r="A34" s="2" t="s">
        <v>22</v>
      </c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7" ht="12.75">
      <c r="A36" s="2" t="s">
        <v>69</v>
      </c>
      <c r="B36" s="2" t="s">
        <v>23</v>
      </c>
      <c r="C36" s="2" t="s">
        <v>65</v>
      </c>
      <c r="D36" s="2" t="s">
        <v>70</v>
      </c>
      <c r="E36" s="2">
        <f>85*10</f>
        <v>850</v>
      </c>
      <c r="G36" s="9">
        <f aca="true" t="shared" si="0" ref="G36:G41">E36-F36</f>
        <v>850</v>
      </c>
    </row>
    <row r="37" spans="1:7" ht="12.75">
      <c r="A37" s="2" t="s">
        <v>45</v>
      </c>
      <c r="B37" s="2"/>
      <c r="C37" s="2" t="s">
        <v>66</v>
      </c>
      <c r="D37" s="2" t="s">
        <v>47</v>
      </c>
      <c r="E37" s="2">
        <f>40*5</f>
        <v>200</v>
      </c>
      <c r="F37">
        <v>0</v>
      </c>
      <c r="G37" s="9">
        <f t="shared" si="0"/>
        <v>200</v>
      </c>
    </row>
    <row r="38" spans="1:7" ht="12.75">
      <c r="A38" s="2" t="s">
        <v>38</v>
      </c>
      <c r="B38" s="2" t="s">
        <v>24</v>
      </c>
      <c r="C38" s="2" t="s">
        <v>67</v>
      </c>
      <c r="D38" s="2" t="s">
        <v>34</v>
      </c>
      <c r="E38" s="2">
        <f>10*10</f>
        <v>100</v>
      </c>
      <c r="G38">
        <f t="shared" si="0"/>
        <v>100</v>
      </c>
    </row>
    <row r="39" spans="1:7" ht="12.75">
      <c r="A39" s="2" t="s">
        <v>71</v>
      </c>
      <c r="B39" s="2" t="s">
        <v>72</v>
      </c>
      <c r="C39" s="2" t="s">
        <v>73</v>
      </c>
      <c r="D39" s="2" t="s">
        <v>70</v>
      </c>
      <c r="E39" s="2">
        <f>20*85</f>
        <v>1700</v>
      </c>
      <c r="G39" s="9">
        <f t="shared" si="0"/>
        <v>1700</v>
      </c>
    </row>
    <row r="40" spans="1:7" ht="12.75">
      <c r="A40" s="2" t="s">
        <v>84</v>
      </c>
      <c r="B40" s="2" t="s">
        <v>86</v>
      </c>
      <c r="C40" s="2" t="s">
        <v>87</v>
      </c>
      <c r="D40" s="2" t="s">
        <v>88</v>
      </c>
      <c r="E40" s="2">
        <f>58*30</f>
        <v>1740</v>
      </c>
      <c r="F40">
        <v>1740</v>
      </c>
      <c r="G40">
        <f t="shared" si="0"/>
        <v>0</v>
      </c>
    </row>
    <row r="41" spans="1:7" ht="15.75">
      <c r="A41" s="2"/>
      <c r="B41" s="2"/>
      <c r="C41" s="2"/>
      <c r="D41" s="2"/>
      <c r="E41" s="4">
        <f>E36+E38+E37+E39+E40</f>
        <v>4590</v>
      </c>
      <c r="F41">
        <f>F36+F37+F38+F39+F40</f>
        <v>1740</v>
      </c>
      <c r="G41">
        <f t="shared" si="0"/>
        <v>2850</v>
      </c>
    </row>
    <row r="43" spans="1:7" ht="15.75">
      <c r="A43" s="2" t="s">
        <v>25</v>
      </c>
      <c r="B43" s="2"/>
      <c r="C43" s="2"/>
      <c r="D43" s="2"/>
      <c r="E43" s="4">
        <f>E12+E19+E25+E32+E41</f>
        <v>19990</v>
      </c>
      <c r="F43" s="5">
        <f>F41+F32+F25+F12+F19</f>
        <v>7313.87</v>
      </c>
      <c r="G43">
        <f>F43-E43</f>
        <v>-12676.130000000001</v>
      </c>
    </row>
    <row r="44" spans="1:7" ht="15.75">
      <c r="A44" s="2" t="s">
        <v>49</v>
      </c>
      <c r="B44" s="2" t="s">
        <v>50</v>
      </c>
      <c r="C44" s="2" t="s">
        <v>51</v>
      </c>
      <c r="D44" s="2" t="s">
        <v>52</v>
      </c>
      <c r="E44" s="4">
        <f>28*25</f>
        <v>700</v>
      </c>
      <c r="F44">
        <v>350</v>
      </c>
      <c r="G44" s="8">
        <f aca="true" t="shared" si="1" ref="G44:G50">F44-E44</f>
        <v>-350</v>
      </c>
    </row>
    <row r="45" spans="1:7" ht="12.75">
      <c r="A45" s="2" t="s">
        <v>26</v>
      </c>
      <c r="B45" s="2" t="s">
        <v>27</v>
      </c>
      <c r="C45" s="2" t="s">
        <v>39</v>
      </c>
      <c r="D45" s="2" t="s">
        <v>53</v>
      </c>
      <c r="E45" s="2">
        <f>20*500</f>
        <v>10000</v>
      </c>
      <c r="F45">
        <v>6825</v>
      </c>
      <c r="G45">
        <f t="shared" si="1"/>
        <v>-3175</v>
      </c>
    </row>
    <row r="46" spans="1:7" ht="12.75">
      <c r="A46" s="2" t="s">
        <v>54</v>
      </c>
      <c r="B46" s="2" t="s">
        <v>27</v>
      </c>
      <c r="C46" s="2" t="s">
        <v>56</v>
      </c>
      <c r="D46" s="2" t="s">
        <v>55</v>
      </c>
      <c r="E46" s="2">
        <f>3*200</f>
        <v>600</v>
      </c>
      <c r="F46">
        <v>250</v>
      </c>
      <c r="G46">
        <f t="shared" si="1"/>
        <v>-350</v>
      </c>
    </row>
    <row r="47" spans="1:7" ht="12.75">
      <c r="A47" s="2" t="s">
        <v>28</v>
      </c>
      <c r="B47" s="2" t="s">
        <v>40</v>
      </c>
      <c r="C47" s="2" t="s">
        <v>6</v>
      </c>
      <c r="D47" s="2"/>
      <c r="E47" s="2">
        <f>100*8</f>
        <v>800</v>
      </c>
      <c r="F47">
        <v>171</v>
      </c>
      <c r="G47">
        <f t="shared" si="1"/>
        <v>-629</v>
      </c>
    </row>
    <row r="48" spans="1:7" ht="12.75">
      <c r="A48" s="2" t="s">
        <v>41</v>
      </c>
      <c r="B48" s="2" t="s">
        <v>42</v>
      </c>
      <c r="C48" s="2" t="s">
        <v>85</v>
      </c>
      <c r="D48" s="2" t="s">
        <v>43</v>
      </c>
      <c r="E48" s="2">
        <f>30*50</f>
        <v>1500</v>
      </c>
      <c r="F48">
        <v>2930</v>
      </c>
      <c r="G48" s="9">
        <f t="shared" si="1"/>
        <v>1430</v>
      </c>
    </row>
    <row r="49" spans="1:7" ht="12.75">
      <c r="A49" s="2" t="s">
        <v>29</v>
      </c>
      <c r="B49" s="2" t="s">
        <v>57</v>
      </c>
      <c r="C49" s="2" t="s">
        <v>30</v>
      </c>
      <c r="D49" s="2"/>
      <c r="E49" s="2">
        <f>4200+925</f>
        <v>5125</v>
      </c>
      <c r="F49">
        <v>5125</v>
      </c>
      <c r="G49">
        <f t="shared" si="1"/>
        <v>0</v>
      </c>
    </row>
    <row r="50" spans="1:7" ht="12.75">
      <c r="A50" s="3" t="s">
        <v>31</v>
      </c>
      <c r="B50" s="2"/>
      <c r="C50" s="2"/>
      <c r="D50" s="2"/>
      <c r="E50" s="3">
        <f>E44+E45+E46+E47+E48+E49</f>
        <v>18725</v>
      </c>
      <c r="F50" s="5">
        <f>F44+F45+F46+F47+F48+F49</f>
        <v>15651</v>
      </c>
      <c r="G50">
        <f t="shared" si="1"/>
        <v>-3074</v>
      </c>
    </row>
    <row r="51" spans="1:6" ht="15.75">
      <c r="A51" s="4" t="s">
        <v>32</v>
      </c>
      <c r="B51" s="2"/>
      <c r="C51" s="2"/>
      <c r="D51" s="2"/>
      <c r="E51" s="4">
        <f>E50-E43</f>
        <v>-1265</v>
      </c>
      <c r="F51" s="6"/>
    </row>
  </sheetData>
  <sheetProtection/>
  <mergeCells count="5">
    <mergeCell ref="C30:D30"/>
    <mergeCell ref="A1:E3"/>
    <mergeCell ref="A4:E4"/>
    <mergeCell ref="B7:C7"/>
    <mergeCell ref="B27:C27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furtek</dc:creator>
  <cp:keywords/>
  <dc:description/>
  <cp:lastModifiedBy>camprec</cp:lastModifiedBy>
  <cp:lastPrinted>2005-01-31T18:11:45Z</cp:lastPrinted>
  <dcterms:created xsi:type="dcterms:W3CDTF">2002-04-02T17:25:54Z</dcterms:created>
  <dcterms:modified xsi:type="dcterms:W3CDTF">2015-01-26T18:15:19Z</dcterms:modified>
  <cp:category/>
  <cp:version/>
  <cp:contentType/>
  <cp:contentStatus/>
</cp:coreProperties>
</file>